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p\AppData\Local\Packages\Microsoft.MicrosoftEdge_8wekyb3d8bbwe\TempState\Downloads\"/>
    </mc:Choice>
  </mc:AlternateContent>
  <bookViews>
    <workbookView xWindow="0" yWindow="0" windowWidth="23040" windowHeight="10452"/>
  </bookViews>
  <sheets>
    <sheet name="Instruktioner räknesnurra" sheetId="3" r:id="rId1"/>
    <sheet name="Hsp Eff" sheetId="1" r:id="rId2"/>
    <sheet name="Jämf mån konta års max" sheetId="2"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D15" i="2" l="1"/>
  <c r="E15" i="2"/>
  <c r="F15" i="2"/>
  <c r="G15" i="2"/>
  <c r="H15" i="2"/>
  <c r="I15" i="2"/>
  <c r="J15" i="2"/>
  <c r="K15" i="2"/>
  <c r="L15" i="2"/>
  <c r="M15" i="2"/>
  <c r="N15" i="2"/>
  <c r="C15" i="2"/>
  <c r="D4" i="2"/>
  <c r="E4" i="2"/>
  <c r="F4" i="2"/>
  <c r="G4" i="2"/>
  <c r="H4" i="2"/>
  <c r="I4" i="2"/>
  <c r="J4" i="2"/>
  <c r="K4" i="2"/>
  <c r="L4" i="2"/>
  <c r="M4" i="2"/>
  <c r="N4" i="2"/>
  <c r="C4" i="2"/>
  <c r="O3" i="2"/>
  <c r="N13" i="2"/>
  <c r="M13" i="2"/>
  <c r="D13" i="2"/>
  <c r="E13" i="2"/>
  <c r="C13" i="2"/>
  <c r="O13" i="2" l="1"/>
  <c r="D16" i="2"/>
  <c r="E16" i="2"/>
  <c r="F16" i="2"/>
  <c r="G16" i="2"/>
  <c r="H16" i="2"/>
  <c r="I16" i="2"/>
  <c r="J16" i="2"/>
  <c r="K16" i="2"/>
  <c r="L16" i="2"/>
  <c r="M16" i="2"/>
  <c r="N16" i="2"/>
  <c r="C16" i="2"/>
  <c r="D14" i="2" l="1"/>
  <c r="H14" i="2"/>
  <c r="L14" i="2"/>
  <c r="G14" i="2"/>
  <c r="E14" i="2"/>
  <c r="I14" i="2"/>
  <c r="M14" i="2"/>
  <c r="M17" i="2" s="1"/>
  <c r="F14" i="2"/>
  <c r="F17" i="2" s="1"/>
  <c r="J14" i="2"/>
  <c r="N14" i="2"/>
  <c r="K14" i="2"/>
  <c r="C14" i="2"/>
  <c r="C17" i="2" s="1"/>
  <c r="D17" i="2"/>
  <c r="O16" i="2"/>
  <c r="K17" i="2"/>
  <c r="N17" i="2"/>
  <c r="J17" i="2"/>
  <c r="G17" i="2"/>
  <c r="I17" i="2"/>
  <c r="E17" i="2"/>
  <c r="L17" i="2"/>
  <c r="H17" i="2"/>
  <c r="F15" i="1"/>
  <c r="O9" i="1" l="1"/>
  <c r="A4" i="2"/>
  <c r="A9" i="2"/>
  <c r="O8" i="1"/>
  <c r="G15" i="1"/>
  <c r="H15" i="1"/>
  <c r="K15" i="1"/>
  <c r="C15" i="1" l="1"/>
  <c r="L15" i="1"/>
  <c r="N15" i="1"/>
  <c r="J15" i="1"/>
  <c r="E15" i="1"/>
  <c r="B9" i="2"/>
  <c r="M15" i="1"/>
  <c r="I15" i="1"/>
  <c r="D15" i="1"/>
  <c r="D23" i="1"/>
  <c r="E23" i="1"/>
  <c r="F23" i="1"/>
  <c r="G23" i="1"/>
  <c r="H23" i="1"/>
  <c r="I23" i="1"/>
  <c r="J23" i="1"/>
  <c r="K23" i="1"/>
  <c r="L23" i="1"/>
  <c r="M23" i="1"/>
  <c r="N23" i="1"/>
  <c r="C23" i="1"/>
  <c r="O15" i="1" l="1"/>
  <c r="G9" i="2"/>
  <c r="K9" i="2"/>
  <c r="C9" i="2"/>
  <c r="E9" i="2"/>
  <c r="I9" i="2"/>
  <c r="M9" i="2"/>
  <c r="F9" i="2"/>
  <c r="J9" i="2"/>
  <c r="N9" i="2"/>
  <c r="D9" i="2"/>
  <c r="H9" i="2"/>
  <c r="L9" i="2"/>
  <c r="O9" i="2" l="1"/>
  <c r="A7" i="2"/>
  <c r="B7" i="2"/>
  <c r="A8" i="2"/>
  <c r="B8" i="2"/>
  <c r="A10" i="2"/>
  <c r="A3" i="2"/>
  <c r="N2" i="2"/>
  <c r="C2" i="2"/>
  <c r="D2" i="2"/>
  <c r="E2" i="2"/>
  <c r="F2" i="2"/>
  <c r="G2" i="2"/>
  <c r="H2" i="2"/>
  <c r="I2" i="2"/>
  <c r="J2" i="2"/>
  <c r="K2" i="2"/>
  <c r="L2" i="2"/>
  <c r="M2" i="2"/>
  <c r="D22" i="1"/>
  <c r="D24" i="1" s="1"/>
  <c r="E22" i="1"/>
  <c r="E24" i="1" s="1"/>
  <c r="F22" i="1"/>
  <c r="F24" i="1" s="1"/>
  <c r="G22" i="1"/>
  <c r="G24" i="1" s="1"/>
  <c r="H22" i="1"/>
  <c r="H24" i="1" s="1"/>
  <c r="I22" i="1"/>
  <c r="I24" i="1" s="1"/>
  <c r="J22" i="1"/>
  <c r="J24" i="1" s="1"/>
  <c r="K22" i="1"/>
  <c r="K24" i="1" s="1"/>
  <c r="L22" i="1"/>
  <c r="L24" i="1" s="1"/>
  <c r="M22" i="1"/>
  <c r="M24" i="1" s="1"/>
  <c r="N22" i="1"/>
  <c r="N24" i="1" s="1"/>
  <c r="C22" i="1"/>
  <c r="C24" i="1" s="1"/>
  <c r="G19" i="1"/>
  <c r="D18" i="1"/>
  <c r="E18" i="1"/>
  <c r="F18" i="1"/>
  <c r="G18" i="1"/>
  <c r="H18" i="1"/>
  <c r="I18" i="1"/>
  <c r="J18" i="1"/>
  <c r="K18" i="1"/>
  <c r="L18" i="1"/>
  <c r="M18" i="1"/>
  <c r="N18" i="1"/>
  <c r="C18" i="1"/>
  <c r="N14" i="1"/>
  <c r="M14" i="1"/>
  <c r="D14" i="1"/>
  <c r="E14" i="1"/>
  <c r="D13" i="1"/>
  <c r="E13" i="1"/>
  <c r="F13" i="1"/>
  <c r="G13" i="1"/>
  <c r="H13" i="1"/>
  <c r="I13" i="1"/>
  <c r="J13" i="1"/>
  <c r="K13" i="1"/>
  <c r="L13" i="1"/>
  <c r="M13" i="1"/>
  <c r="N13" i="1"/>
  <c r="C13" i="1"/>
  <c r="C14" i="1"/>
  <c r="D12" i="1"/>
  <c r="E12" i="1"/>
  <c r="F12" i="1"/>
  <c r="G12" i="1"/>
  <c r="H12" i="1"/>
  <c r="I12" i="1"/>
  <c r="J12" i="1"/>
  <c r="K12" i="1"/>
  <c r="L12" i="1"/>
  <c r="M12" i="1"/>
  <c r="N12" i="1"/>
  <c r="C12" i="1"/>
  <c r="J19" i="1" l="1"/>
  <c r="M19" i="1"/>
  <c r="O22" i="1"/>
  <c r="M8" i="2"/>
  <c r="N8" i="2"/>
  <c r="D8" i="2"/>
  <c r="C8" i="2"/>
  <c r="E8" i="2"/>
  <c r="E7" i="2"/>
  <c r="I7" i="2"/>
  <c r="I10" i="2" s="1"/>
  <c r="M7" i="2"/>
  <c r="F7" i="2"/>
  <c r="F10" i="2" s="1"/>
  <c r="J7" i="2"/>
  <c r="J10" i="2" s="1"/>
  <c r="N7" i="2"/>
  <c r="N10" i="2" s="1"/>
  <c r="G7" i="2"/>
  <c r="G10" i="2" s="1"/>
  <c r="K7" i="2"/>
  <c r="K10" i="2" s="1"/>
  <c r="C7" i="2"/>
  <c r="D7" i="2"/>
  <c r="D10" i="2" s="1"/>
  <c r="H7" i="2"/>
  <c r="H10" i="2" s="1"/>
  <c r="L7" i="2"/>
  <c r="L10" i="2" s="1"/>
  <c r="F19" i="1"/>
  <c r="N19" i="1"/>
  <c r="E19" i="1"/>
  <c r="O23" i="1"/>
  <c r="O18" i="1"/>
  <c r="I19" i="1"/>
  <c r="O13" i="1"/>
  <c r="L19" i="1"/>
  <c r="H19" i="1"/>
  <c r="D19" i="1"/>
  <c r="C19" i="1"/>
  <c r="K19" i="1"/>
  <c r="O14" i="1"/>
  <c r="O12" i="1"/>
  <c r="O6" i="1"/>
  <c r="O7" i="1"/>
  <c r="O5" i="1"/>
  <c r="D11" i="1"/>
  <c r="D16" i="1" s="1"/>
  <c r="E11" i="1"/>
  <c r="F11" i="1"/>
  <c r="G11" i="1"/>
  <c r="G16" i="1" s="1"/>
  <c r="H11" i="1"/>
  <c r="I11" i="1"/>
  <c r="J11" i="1"/>
  <c r="K11" i="1"/>
  <c r="K16" i="1" s="1"/>
  <c r="L11" i="1"/>
  <c r="M11" i="1"/>
  <c r="N11" i="1"/>
  <c r="C11" i="1"/>
  <c r="C16" i="1" s="1"/>
  <c r="M10" i="2" l="1"/>
  <c r="E10" i="2"/>
  <c r="N16" i="1"/>
  <c r="N26" i="1" s="1"/>
  <c r="F16" i="1"/>
  <c r="F26" i="1" s="1"/>
  <c r="C10" i="2"/>
  <c r="L16" i="1"/>
  <c r="L26" i="1" s="1"/>
  <c r="H16" i="1"/>
  <c r="H26" i="1" s="1"/>
  <c r="J16" i="1"/>
  <c r="J26" i="1" s="1"/>
  <c r="M16" i="1"/>
  <c r="M26" i="1" s="1"/>
  <c r="I16" i="1"/>
  <c r="I26" i="1" s="1"/>
  <c r="E16" i="1"/>
  <c r="E26" i="1" s="1"/>
  <c r="K26" i="1"/>
  <c r="C26" i="1"/>
  <c r="O8" i="2"/>
  <c r="O7" i="2"/>
  <c r="O19" i="1"/>
  <c r="D26" i="1"/>
  <c r="G26" i="1"/>
  <c r="O24" i="1"/>
  <c r="O11" i="1"/>
  <c r="O16" i="1" s="1"/>
  <c r="O10" i="2" l="1"/>
  <c r="O26" i="1"/>
  <c r="O14" i="2" l="1"/>
  <c r="O17" i="2" s="1"/>
  <c r="O19" i="2" l="1"/>
</calcChain>
</file>

<file path=xl/comments1.xml><?xml version="1.0" encoding="utf-8"?>
<comments xmlns="http://schemas.openxmlformats.org/spreadsheetml/2006/main">
  <authors>
    <author>Pär Nilsson</author>
  </authors>
  <commentList>
    <comment ref="O4" authorId="0" shapeId="0">
      <text>
        <r>
          <rPr>
            <b/>
            <sz val="9"/>
            <color indexed="81"/>
            <rFont val="Tahoma"/>
            <family val="2"/>
          </rPr>
          <t>Tidigare års högsta timvärde</t>
        </r>
      </text>
    </comment>
    <comment ref="O15" authorId="0" shapeId="0">
      <text>
        <r>
          <rPr>
            <b/>
            <sz val="9"/>
            <color indexed="81"/>
            <rFont val="Tahoma"/>
            <family val="2"/>
          </rPr>
          <t>Abonnerad effekt, ska motsvara minst det högsta värdet under året (marginal)</t>
        </r>
      </text>
    </comment>
  </commentList>
</comments>
</file>

<file path=xl/sharedStrings.xml><?xml version="1.0" encoding="utf-8"?>
<sst xmlns="http://schemas.openxmlformats.org/spreadsheetml/2006/main" count="86" uniqueCount="53">
  <si>
    <t>Jan</t>
  </si>
  <si>
    <t>Feb</t>
  </si>
  <si>
    <t>Mar</t>
  </si>
  <si>
    <t>Apr</t>
  </si>
  <si>
    <t>Maj</t>
  </si>
  <si>
    <t>Jun</t>
  </si>
  <si>
    <t>Jul</t>
  </si>
  <si>
    <t>Aug</t>
  </si>
  <si>
    <t>Sep</t>
  </si>
  <si>
    <t>Okt</t>
  </si>
  <si>
    <t>Nov</t>
  </si>
  <si>
    <t>Dec</t>
  </si>
  <si>
    <t>Antal dagar</t>
  </si>
  <si>
    <t>Totalt</t>
  </si>
  <si>
    <t>Använd Effekt</t>
  </si>
  <si>
    <t>Elhandel</t>
  </si>
  <si>
    <t>Totalt (Elnät &amp; Elhandel)</t>
  </si>
  <si>
    <t>-</t>
  </si>
  <si>
    <t>Elnät</t>
  </si>
  <si>
    <t xml:space="preserve"> - Fast pris (kr/år)</t>
  </si>
  <si>
    <t xml:space="preserve"> - Effekt grund/normal (kr/kW och månad)</t>
  </si>
  <si>
    <t xml:space="preserve"> - Effekt Höglastperiod (kr/kW och mån)</t>
  </si>
  <si>
    <t xml:space="preserve"> - Fastpris (kr/år)</t>
  </si>
  <si>
    <t xml:space="preserve"> - Myndighetsavgifter</t>
  </si>
  <si>
    <t>Priser exkl. moms</t>
  </si>
  <si>
    <t>Summa Elhandel</t>
  </si>
  <si>
    <r>
      <t xml:space="preserve">Summa Elnät </t>
    </r>
    <r>
      <rPr>
        <sz val="12"/>
        <color theme="1"/>
        <rFont val="Calibri"/>
        <family val="2"/>
        <scheme val="minor"/>
      </rPr>
      <t>(exkl. Elskatt &amp; mynd.avg.)</t>
    </r>
  </si>
  <si>
    <t>Använd Energi (kWh)</t>
  </si>
  <si>
    <t xml:space="preserve"> - Rörligt pris (kr/kWh)</t>
  </si>
  <si>
    <t xml:space="preserve"> - Elskatt, tas ut via Elnätsägaren (kr/kWh)</t>
  </si>
  <si>
    <t>Max Effekt mån (1-3, 11, 12)</t>
  </si>
  <si>
    <t>Rörligt pris Elhandel (kr/kWh)</t>
  </si>
  <si>
    <t xml:space="preserve">Filen är framtagen för att hjälpa våra kunder att räkna ut sina kostnader och för att förstå prissättningen och den förändring som sker när vi börjar ta betalt per månad istället för per år.  </t>
  </si>
  <si>
    <t>De enda cellerna som behöver fyllas i är de som är gula sen räknar Excel filen ut resten</t>
  </si>
  <si>
    <t>Den kan även användas för att ta fram budget och preliminära siffror vid förändringar hos respektive företag.</t>
  </si>
  <si>
    <t xml:space="preserve">Inget i filen är låst och varje användare ansvar själv för att formler etc i celler inte skrivs sönder. </t>
  </si>
  <si>
    <t>Karlskoga Energi &amp; Miljö ansvarar inte för ev. felaktigheter i denna utan det är upp till varje användare att säkerställa dess riktighet.</t>
  </si>
  <si>
    <t>Denna fil består av två delar/2 flikar, en (Hsp Eff) för att räkna ut kostnaderna för månaden respektive året och en del (Jämf mån konta års max) för att jämföra tidigare årseffekt med månadseffektpriset för elnätet</t>
  </si>
  <si>
    <t>Räknesnurra för Högspänning Effektkunder</t>
  </si>
  <si>
    <t>(månadsavstämning av effekt gäller from 2020-01-01)</t>
  </si>
  <si>
    <t>Abonnerad Effekt</t>
  </si>
  <si>
    <t xml:space="preserve"> - Abonnerad Effekt (kr/kW och mån)</t>
  </si>
  <si>
    <t>Information (2020-01-28)</t>
  </si>
  <si>
    <t>Medel av Max (1 &amp;2)</t>
  </si>
  <si>
    <t>Max</t>
  </si>
  <si>
    <t>Månadsavstämning 2020</t>
  </si>
  <si>
    <t>Årsavstämning 2020</t>
  </si>
  <si>
    <t>Hsp Eff 2020</t>
  </si>
  <si>
    <t>Abonnerad effekt (kr)</t>
  </si>
  <si>
    <t>Effekt tidigare tariff (kr)</t>
  </si>
  <si>
    <t>Summa Elnät (exkl. Elskatt &amp; mynd.avg.)</t>
  </si>
  <si>
    <t>Diff (Årsavstämning-Månadsavstämning)</t>
  </si>
  <si>
    <t>Räknesnurra för att jämföra månads och års Effekt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</si>
</sst>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name val="Calibri"/>
      <family val="2"/>
      <scheme val="minor"/>
    </font>
    <font>
      <b/>
      <sz val="16"/>
      <color theme="1"/>
      <name val="Calibri"/>
      <family val="2"/>
      <scheme val="minor"/>
    </font>
    <font>
      <b/>
      <sz val="12"/>
      <color theme="1"/>
      <name val="Times New Roman"/>
      <family val="1"/>
    </font>
    <font>
      <b/>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2" tint="-9.9978637043366805E-2"/>
        <bgColor indexed="64"/>
      </patternFill>
    </fill>
    <fill>
      <patternFill patternType="solid">
        <fgColor theme="0" tint="-4.9989318521683403E-2"/>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cellStyleXfs>
  <cellXfs count="100">
    <xf numFmtId="0" fontId="0" fillId="0" borderId="0" xfId="0"/>
    <xf numFmtId="3" fontId="0" fillId="2" borderId="2" xfId="0" applyNumberFormat="1" applyFill="1" applyBorder="1"/>
    <xf numFmtId="3" fontId="2" fillId="2" borderId="2" xfId="0" applyNumberFormat="1" applyFont="1" applyFill="1" applyBorder="1"/>
    <xf numFmtId="3" fontId="2" fillId="2" borderId="3" xfId="0" applyNumberFormat="1" applyFont="1" applyFill="1" applyBorder="1"/>
    <xf numFmtId="0" fontId="2" fillId="2" borderId="1" xfId="0" applyFont="1" applyFill="1" applyBorder="1"/>
    <xf numFmtId="0" fontId="1" fillId="4" borderId="1" xfId="0" applyFont="1" applyFill="1" applyBorder="1"/>
    <xf numFmtId="3" fontId="3" fillId="4" borderId="2" xfId="0" applyNumberFormat="1" applyFont="1" applyFill="1" applyBorder="1"/>
    <xf numFmtId="3" fontId="3" fillId="4" borderId="3" xfId="0" applyNumberFormat="1" applyFont="1" applyFill="1" applyBorder="1"/>
    <xf numFmtId="0" fontId="1" fillId="2" borderId="12" xfId="0" applyFont="1" applyFill="1" applyBorder="1"/>
    <xf numFmtId="3" fontId="1" fillId="2" borderId="11" xfId="0" applyNumberFormat="1" applyFont="1" applyFill="1" applyBorder="1"/>
    <xf numFmtId="3" fontId="1" fillId="2" borderId="13" xfId="0" applyNumberFormat="1" applyFont="1" applyFill="1" applyBorder="1"/>
    <xf numFmtId="0" fontId="0" fillId="5" borderId="4" xfId="0" applyFill="1" applyBorder="1"/>
    <xf numFmtId="3" fontId="0" fillId="5" borderId="5" xfId="0" applyNumberFormat="1" applyFill="1" applyBorder="1"/>
    <xf numFmtId="3" fontId="0" fillId="5" borderId="0" xfId="0" applyNumberFormat="1" applyFill="1" applyBorder="1"/>
    <xf numFmtId="3" fontId="3" fillId="5" borderId="6" xfId="0" applyNumberFormat="1" applyFont="1" applyFill="1" applyBorder="1"/>
    <xf numFmtId="3" fontId="3" fillId="5" borderId="5" xfId="0" applyNumberFormat="1" applyFont="1" applyFill="1" applyBorder="1"/>
    <xf numFmtId="0" fontId="3" fillId="5" borderId="4" xfId="0" applyFont="1" applyFill="1" applyBorder="1"/>
    <xf numFmtId="3" fontId="3" fillId="5" borderId="0" xfId="0" applyNumberFormat="1" applyFont="1" applyFill="1" applyBorder="1"/>
    <xf numFmtId="3" fontId="3" fillId="5" borderId="8" xfId="0" applyNumberFormat="1" applyFont="1" applyFill="1" applyBorder="1"/>
    <xf numFmtId="3" fontId="3" fillId="5" borderId="14" xfId="0" applyNumberFormat="1" applyFont="1" applyFill="1" applyBorder="1"/>
    <xf numFmtId="3" fontId="3" fillId="5" borderId="16" xfId="0" applyNumberFormat="1" applyFont="1" applyFill="1" applyBorder="1"/>
    <xf numFmtId="0" fontId="5" fillId="0" borderId="0" xfId="0" applyFont="1"/>
    <xf numFmtId="3" fontId="4" fillId="5" borderId="17" xfId="0" applyNumberFormat="1" applyFont="1" applyFill="1" applyBorder="1"/>
    <xf numFmtId="3" fontId="4" fillId="5" borderId="18" xfId="0" applyNumberFormat="1" applyFont="1" applyFill="1" applyBorder="1"/>
    <xf numFmtId="3" fontId="4" fillId="5" borderId="19" xfId="0" applyNumberFormat="1" applyFont="1" applyFill="1" applyBorder="1"/>
    <xf numFmtId="3" fontId="3" fillId="5" borderId="17" xfId="0" applyNumberFormat="1" applyFont="1" applyFill="1" applyBorder="1"/>
    <xf numFmtId="164" fontId="3" fillId="5" borderId="18" xfId="0" applyNumberFormat="1" applyFont="1" applyFill="1" applyBorder="1"/>
    <xf numFmtId="3" fontId="3" fillId="5" borderId="18" xfId="0" applyNumberFormat="1" applyFont="1" applyFill="1" applyBorder="1"/>
    <xf numFmtId="3" fontId="3" fillId="5" borderId="7" xfId="0" applyNumberFormat="1" applyFont="1" applyFill="1" applyBorder="1"/>
    <xf numFmtId="3" fontId="3" fillId="5" borderId="19" xfId="0" applyNumberFormat="1" applyFont="1" applyFill="1" applyBorder="1"/>
    <xf numFmtId="0" fontId="3" fillId="5" borderId="10" xfId="0" applyFont="1" applyFill="1" applyBorder="1"/>
    <xf numFmtId="0" fontId="1" fillId="5" borderId="21" xfId="0" applyFont="1" applyFill="1" applyBorder="1"/>
    <xf numFmtId="3" fontId="1" fillId="5" borderId="22" xfId="0" applyNumberFormat="1" applyFont="1" applyFill="1" applyBorder="1"/>
    <xf numFmtId="3" fontId="1" fillId="5" borderId="23" xfId="0" applyNumberFormat="1" applyFont="1" applyFill="1" applyBorder="1"/>
    <xf numFmtId="0" fontId="3" fillId="5" borderId="10" xfId="0" applyFont="1" applyFill="1" applyBorder="1" applyAlignment="1">
      <alignment horizontal="center"/>
    </xf>
    <xf numFmtId="3" fontId="3" fillId="3" borderId="11" xfId="0" applyNumberFormat="1" applyFont="1" applyFill="1" applyBorder="1"/>
    <xf numFmtId="3" fontId="3" fillId="3" borderId="24" xfId="0" applyNumberFormat="1" applyFont="1" applyFill="1" applyBorder="1"/>
    <xf numFmtId="3" fontId="3" fillId="4" borderId="22" xfId="0" applyNumberFormat="1" applyFont="1" applyFill="1" applyBorder="1"/>
    <xf numFmtId="3" fontId="3" fillId="3" borderId="15" xfId="0" applyNumberFormat="1" applyFont="1" applyFill="1" applyBorder="1"/>
    <xf numFmtId="0" fontId="2" fillId="2" borderId="20" xfId="0" applyFont="1" applyFill="1" applyBorder="1" applyAlignment="1">
      <alignment horizontal="center"/>
    </xf>
    <xf numFmtId="0" fontId="2" fillId="2" borderId="9" xfId="0" applyFont="1" applyFill="1" applyBorder="1" applyAlignment="1">
      <alignment horizontal="center"/>
    </xf>
    <xf numFmtId="0" fontId="1" fillId="4" borderId="21" xfId="0" applyFont="1" applyFill="1" applyBorder="1"/>
    <xf numFmtId="164" fontId="3" fillId="5" borderId="6" xfId="0" applyNumberFormat="1" applyFont="1" applyFill="1" applyBorder="1"/>
    <xf numFmtId="3" fontId="3" fillId="3" borderId="18" xfId="0" applyNumberFormat="1" applyFont="1" applyFill="1" applyBorder="1"/>
    <xf numFmtId="0" fontId="2" fillId="2" borderId="10" xfId="0" applyFont="1" applyFill="1" applyBorder="1" applyAlignment="1">
      <alignment horizontal="center"/>
    </xf>
    <xf numFmtId="3" fontId="3" fillId="4" borderId="23" xfId="0" applyNumberFormat="1" applyFont="1" applyFill="1" applyBorder="1"/>
    <xf numFmtId="0" fontId="4" fillId="5" borderId="25" xfId="0" applyFont="1" applyFill="1" applyBorder="1"/>
    <xf numFmtId="3" fontId="3" fillId="5" borderId="26" xfId="0" applyNumberFormat="1" applyFont="1" applyFill="1" applyBorder="1"/>
    <xf numFmtId="3" fontId="3" fillId="5" borderId="27" xfId="0" applyNumberFormat="1" applyFont="1" applyFill="1" applyBorder="1"/>
    <xf numFmtId="3" fontId="3" fillId="5" borderId="10" xfId="0" applyNumberFormat="1" applyFont="1" applyFill="1" applyBorder="1"/>
    <xf numFmtId="0" fontId="4" fillId="5" borderId="28" xfId="0" applyFont="1" applyFill="1" applyBorder="1"/>
    <xf numFmtId="0" fontId="4" fillId="5" borderId="29" xfId="0" applyFont="1" applyFill="1" applyBorder="1"/>
    <xf numFmtId="164" fontId="3" fillId="3" borderId="30" xfId="0" applyNumberFormat="1" applyFont="1" applyFill="1" applyBorder="1"/>
    <xf numFmtId="3" fontId="3" fillId="5" borderId="23" xfId="0" applyNumberFormat="1" applyFont="1" applyFill="1" applyBorder="1"/>
    <xf numFmtId="0" fontId="3" fillId="0" borderId="0" xfId="0" applyFont="1"/>
    <xf numFmtId="3" fontId="3" fillId="5" borderId="31" xfId="0" applyNumberFormat="1" applyFont="1" applyFill="1" applyBorder="1"/>
    <xf numFmtId="3" fontId="3" fillId="5" borderId="32" xfId="0" applyNumberFormat="1" applyFont="1" applyFill="1" applyBorder="1"/>
    <xf numFmtId="0" fontId="1" fillId="2" borderId="1" xfId="0" applyFont="1" applyFill="1" applyBorder="1"/>
    <xf numFmtId="3" fontId="3" fillId="2" borderId="2" xfId="0" applyNumberFormat="1" applyFont="1" applyFill="1" applyBorder="1"/>
    <xf numFmtId="3" fontId="1" fillId="2" borderId="2" xfId="0" applyNumberFormat="1" applyFont="1" applyFill="1" applyBorder="1"/>
    <xf numFmtId="3" fontId="1" fillId="2" borderId="3" xfId="0" applyNumberFormat="1" applyFont="1" applyFill="1" applyBorder="1"/>
    <xf numFmtId="0" fontId="6" fillId="0" borderId="0" xfId="0" applyFont="1" applyFill="1" applyBorder="1" applyAlignment="1">
      <alignment vertical="center" wrapText="1"/>
    </xf>
    <xf numFmtId="3" fontId="3" fillId="5" borderId="6" xfId="0" applyNumberFormat="1" applyFont="1" applyFill="1" applyBorder="1" applyAlignment="1">
      <alignment horizontal="center"/>
    </xf>
    <xf numFmtId="0" fontId="0" fillId="0" borderId="0" xfId="0" applyAlignment="1">
      <alignment horizontal="center"/>
    </xf>
    <xf numFmtId="3" fontId="0" fillId="0" borderId="0" xfId="0" applyNumberFormat="1" applyAlignment="1">
      <alignment horizontal="center"/>
    </xf>
    <xf numFmtId="0" fontId="3" fillId="5" borderId="35" xfId="0" applyFont="1" applyFill="1" applyBorder="1" applyAlignment="1">
      <alignment horizontal="center"/>
    </xf>
    <xf numFmtId="0" fontId="1" fillId="5" borderId="23" xfId="0" applyFont="1" applyFill="1" applyBorder="1"/>
    <xf numFmtId="3" fontId="3" fillId="3" borderId="36" xfId="0" applyNumberFormat="1" applyFont="1" applyFill="1" applyBorder="1" applyAlignment="1">
      <alignment horizontal="center"/>
    </xf>
    <xf numFmtId="3" fontId="3" fillId="3" borderId="40" xfId="0" applyNumberFormat="1" applyFont="1" applyFill="1" applyBorder="1" applyAlignment="1">
      <alignment horizontal="center"/>
    </xf>
    <xf numFmtId="0" fontId="3" fillId="2" borderId="22" xfId="0" applyFont="1" applyFill="1" applyBorder="1"/>
    <xf numFmtId="3" fontId="2" fillId="5" borderId="33" xfId="0" applyNumberFormat="1" applyFont="1" applyFill="1" applyBorder="1" applyAlignment="1">
      <alignment horizontal="center"/>
    </xf>
    <xf numFmtId="3" fontId="2" fillId="2" borderId="23" xfId="0" applyNumberFormat="1" applyFont="1" applyFill="1" applyBorder="1" applyAlignment="1">
      <alignment horizontal="center"/>
    </xf>
    <xf numFmtId="0" fontId="1" fillId="5" borderId="20" xfId="0" applyFont="1" applyFill="1" applyBorder="1" applyAlignment="1">
      <alignment horizontal="center"/>
    </xf>
    <xf numFmtId="0" fontId="1" fillId="5" borderId="9" xfId="0" applyFont="1" applyFill="1" applyBorder="1" applyAlignment="1">
      <alignment horizontal="center"/>
    </xf>
    <xf numFmtId="3" fontId="3" fillId="5" borderId="36" xfId="0" applyNumberFormat="1" applyFont="1" applyFill="1" applyBorder="1" applyAlignment="1">
      <alignment horizontal="center"/>
    </xf>
    <xf numFmtId="0" fontId="3" fillId="5" borderId="12" xfId="0" applyFont="1" applyFill="1" applyBorder="1"/>
    <xf numFmtId="3" fontId="3" fillId="5" borderId="13" xfId="0" applyNumberFormat="1" applyFont="1" applyFill="1" applyBorder="1"/>
    <xf numFmtId="0" fontId="3" fillId="5" borderId="37" xfId="0" applyFont="1" applyFill="1" applyBorder="1"/>
    <xf numFmtId="3" fontId="3" fillId="5" borderId="38" xfId="0" applyNumberFormat="1" applyFont="1" applyFill="1" applyBorder="1"/>
    <xf numFmtId="0" fontId="3" fillId="5" borderId="5" xfId="0" applyFont="1" applyFill="1" applyBorder="1"/>
    <xf numFmtId="3" fontId="3" fillId="5" borderId="34" xfId="0" applyNumberFormat="1" applyFont="1" applyFill="1" applyBorder="1" applyAlignment="1">
      <alignment horizontal="center"/>
    </xf>
    <xf numFmtId="0" fontId="3" fillId="2" borderId="4" xfId="0" applyFont="1" applyFill="1" applyBorder="1"/>
    <xf numFmtId="0" fontId="3" fillId="2" borderId="0" xfId="0" applyFont="1" applyFill="1" applyBorder="1"/>
    <xf numFmtId="0" fontId="3" fillId="2" borderId="5" xfId="0" applyFont="1" applyFill="1" applyBorder="1" applyAlignment="1">
      <alignment horizontal="center"/>
    </xf>
    <xf numFmtId="0" fontId="2" fillId="2" borderId="21" xfId="0" applyFont="1" applyFill="1" applyBorder="1"/>
    <xf numFmtId="3" fontId="3" fillId="5" borderId="39" xfId="0" applyNumberFormat="1" applyFont="1" applyFill="1" applyBorder="1"/>
    <xf numFmtId="3" fontId="3" fillId="5" borderId="12" xfId="0" applyNumberFormat="1" applyFont="1" applyFill="1" applyBorder="1"/>
    <xf numFmtId="3" fontId="3" fillId="5" borderId="11" xfId="0" applyNumberFormat="1" applyFont="1" applyFill="1" applyBorder="1"/>
    <xf numFmtId="0" fontId="3" fillId="2" borderId="10" xfId="0" applyFont="1" applyFill="1" applyBorder="1" applyAlignment="1">
      <alignment horizontal="center"/>
    </xf>
    <xf numFmtId="0" fontId="2" fillId="2" borderId="20" xfId="0" applyFont="1" applyFill="1" applyBorder="1" applyAlignment="1">
      <alignment horizontal="center" vertical="center"/>
    </xf>
    <xf numFmtId="0" fontId="3"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35" xfId="0" applyFont="1" applyFill="1" applyBorder="1" applyAlignment="1">
      <alignment horizontal="center" vertical="center"/>
    </xf>
    <xf numFmtId="3" fontId="3" fillId="5" borderId="41" xfId="0" applyNumberFormat="1" applyFont="1" applyFill="1" applyBorder="1"/>
    <xf numFmtId="3" fontId="3" fillId="5" borderId="42" xfId="0" applyNumberFormat="1" applyFont="1" applyFill="1" applyBorder="1"/>
    <xf numFmtId="3" fontId="3" fillId="5" borderId="43" xfId="0" applyNumberFormat="1" applyFont="1" applyFill="1" applyBorder="1"/>
    <xf numFmtId="0" fontId="3" fillId="2" borderId="20" xfId="0" applyFont="1" applyFill="1" applyBorder="1" applyAlignment="1">
      <alignment horizontal="center"/>
    </xf>
    <xf numFmtId="0" fontId="3" fillId="2" borderId="9" xfId="0" applyFont="1" applyFill="1" applyBorder="1" applyAlignment="1">
      <alignment horizontal="center"/>
    </xf>
    <xf numFmtId="0" fontId="5" fillId="0" borderId="0" xfId="0" applyFont="1" applyAlignment="1">
      <alignment vertical="top"/>
    </xf>
    <xf numFmtId="3" fontId="0" fillId="0" borderId="0" xfId="0" applyNumberFormat="1"/>
  </cellXfs>
  <cellStyles count="1">
    <cellStyle name="Normal" xfId="0" builtinId="0"/>
  </cellStyles>
  <dxfs count="0"/>
  <tableStyles count="0" defaultTableStyle="TableStyleMedium2" defaultPivotStyle="PivotStyleLight16"/>
  <colors>
    <mruColors>
      <color rgb="FFFFFF99"/>
      <color rgb="FF3399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workbookViewId="0">
      <selection activeCell="A6" sqref="A6"/>
    </sheetView>
  </sheetViews>
  <sheetFormatPr defaultRowHeight="14.4" x14ac:dyDescent="0.3"/>
  <cols>
    <col min="1" max="1" width="200.6640625" customWidth="1"/>
  </cols>
  <sheetData>
    <row r="1" spans="1:1" x14ac:dyDescent="0.3">
      <c r="A1" t="s">
        <v>42</v>
      </c>
    </row>
    <row r="3" spans="1:1" ht="15.6" x14ac:dyDescent="0.3">
      <c r="A3" s="54" t="s">
        <v>37</v>
      </c>
    </row>
    <row r="4" spans="1:1" x14ac:dyDescent="0.3">
      <c r="A4" t="s">
        <v>32</v>
      </c>
    </row>
    <row r="5" spans="1:1" x14ac:dyDescent="0.3">
      <c r="A5" t="s">
        <v>34</v>
      </c>
    </row>
    <row r="7" spans="1:1" x14ac:dyDescent="0.3">
      <c r="A7" t="s">
        <v>33</v>
      </c>
    </row>
    <row r="8" spans="1:1" x14ac:dyDescent="0.3">
      <c r="A8" t="s">
        <v>35</v>
      </c>
    </row>
    <row r="9" spans="1:1" x14ac:dyDescent="0.3">
      <c r="A9" t="s">
        <v>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A31" sqref="A31:XFD45"/>
    </sheetView>
  </sheetViews>
  <sheetFormatPr defaultRowHeight="14.4" x14ac:dyDescent="0.3"/>
  <cols>
    <col min="1" max="1" width="40.6640625" customWidth="1"/>
    <col min="2" max="2" width="7.33203125" bestFit="1" customWidth="1"/>
    <col min="3" max="4" width="9" bestFit="1" customWidth="1"/>
    <col min="5" max="11" width="10.88671875" bestFit="1" customWidth="1"/>
    <col min="12" max="13" width="9" bestFit="1" customWidth="1"/>
    <col min="15" max="15" width="15.44140625" customWidth="1"/>
  </cols>
  <sheetData>
    <row r="1" spans="1:16" ht="21" x14ac:dyDescent="0.4">
      <c r="A1" s="21" t="s">
        <v>38</v>
      </c>
    </row>
    <row r="2" spans="1:16" x14ac:dyDescent="0.3">
      <c r="A2" t="s">
        <v>39</v>
      </c>
    </row>
    <row r="3" spans="1:16" ht="6" customHeight="1" thickBot="1" x14ac:dyDescent="0.35"/>
    <row r="4" spans="1:16" ht="18.600000000000001" thickBot="1" x14ac:dyDescent="0.4">
      <c r="A4" s="39">
        <v>2020</v>
      </c>
      <c r="B4" s="40"/>
      <c r="C4" s="40" t="s">
        <v>0</v>
      </c>
      <c r="D4" s="40" t="s">
        <v>1</v>
      </c>
      <c r="E4" s="40" t="s">
        <v>2</v>
      </c>
      <c r="F4" s="40" t="s">
        <v>3</v>
      </c>
      <c r="G4" s="40" t="s">
        <v>4</v>
      </c>
      <c r="H4" s="40" t="s">
        <v>5</v>
      </c>
      <c r="I4" s="40" t="s">
        <v>6</v>
      </c>
      <c r="J4" s="40" t="s">
        <v>7</v>
      </c>
      <c r="K4" s="40" t="s">
        <v>8</v>
      </c>
      <c r="L4" s="40" t="s">
        <v>9</v>
      </c>
      <c r="M4" s="40" t="s">
        <v>10</v>
      </c>
      <c r="N4" s="40" t="s">
        <v>11</v>
      </c>
      <c r="O4" s="44" t="s">
        <v>13</v>
      </c>
    </row>
    <row r="5" spans="1:16" ht="15.6" x14ac:dyDescent="0.3">
      <c r="A5" s="46" t="s">
        <v>12</v>
      </c>
      <c r="B5" s="22">
        <v>365</v>
      </c>
      <c r="C5" s="47">
        <v>31</v>
      </c>
      <c r="D5" s="48">
        <v>28</v>
      </c>
      <c r="E5" s="48">
        <v>31</v>
      </c>
      <c r="F5" s="48">
        <v>30</v>
      </c>
      <c r="G5" s="48">
        <v>31</v>
      </c>
      <c r="H5" s="48">
        <v>30</v>
      </c>
      <c r="I5" s="48">
        <v>31</v>
      </c>
      <c r="J5" s="48">
        <v>31</v>
      </c>
      <c r="K5" s="48">
        <v>30</v>
      </c>
      <c r="L5" s="48">
        <v>31</v>
      </c>
      <c r="M5" s="48">
        <v>30</v>
      </c>
      <c r="N5" s="48">
        <v>31</v>
      </c>
      <c r="O5" s="49">
        <f>SUM(C5:N5)</f>
        <v>365</v>
      </c>
    </row>
    <row r="6" spans="1:16" ht="15.6" x14ac:dyDescent="0.3">
      <c r="A6" s="50" t="s">
        <v>27</v>
      </c>
      <c r="B6" s="23"/>
      <c r="C6" s="36">
        <v>120000</v>
      </c>
      <c r="D6" s="36">
        <v>120000</v>
      </c>
      <c r="E6" s="36">
        <v>100000</v>
      </c>
      <c r="F6" s="36">
        <v>80000</v>
      </c>
      <c r="G6" s="36">
        <v>60000</v>
      </c>
      <c r="H6" s="36">
        <v>50000</v>
      </c>
      <c r="I6" s="36">
        <v>40000</v>
      </c>
      <c r="J6" s="36">
        <v>50000</v>
      </c>
      <c r="K6" s="36">
        <v>70000</v>
      </c>
      <c r="L6" s="36">
        <v>90000</v>
      </c>
      <c r="M6" s="36">
        <v>100000</v>
      </c>
      <c r="N6" s="36">
        <v>120000</v>
      </c>
      <c r="O6" s="15">
        <f t="shared" ref="O6:O15" si="0">SUM(C6:N6)</f>
        <v>1000000</v>
      </c>
    </row>
    <row r="7" spans="1:16" ht="15.6" x14ac:dyDescent="0.3">
      <c r="A7" s="50" t="s">
        <v>14</v>
      </c>
      <c r="B7" s="23"/>
      <c r="C7" s="38">
        <v>500</v>
      </c>
      <c r="D7" s="38">
        <v>550</v>
      </c>
      <c r="E7" s="38">
        <v>450</v>
      </c>
      <c r="F7" s="38">
        <v>350</v>
      </c>
      <c r="G7" s="38">
        <v>250</v>
      </c>
      <c r="H7" s="38">
        <v>200</v>
      </c>
      <c r="I7" s="38">
        <v>150</v>
      </c>
      <c r="J7" s="38">
        <v>200</v>
      </c>
      <c r="K7" s="38">
        <v>300</v>
      </c>
      <c r="L7" s="38">
        <v>400</v>
      </c>
      <c r="M7" s="38">
        <v>450</v>
      </c>
      <c r="N7" s="38">
        <v>500</v>
      </c>
      <c r="O7" s="15">
        <f t="shared" si="0"/>
        <v>4300</v>
      </c>
    </row>
    <row r="8" spans="1:16" ht="15.6" x14ac:dyDescent="0.3">
      <c r="A8" s="50" t="s">
        <v>40</v>
      </c>
      <c r="B8" s="23"/>
      <c r="C8" s="38">
        <v>550</v>
      </c>
      <c r="D8" s="38">
        <v>550</v>
      </c>
      <c r="E8" s="38">
        <v>550</v>
      </c>
      <c r="F8" s="38">
        <v>550</v>
      </c>
      <c r="G8" s="38">
        <v>550</v>
      </c>
      <c r="H8" s="38">
        <v>550</v>
      </c>
      <c r="I8" s="38">
        <v>550</v>
      </c>
      <c r="J8" s="38">
        <v>550</v>
      </c>
      <c r="K8" s="38">
        <v>550</v>
      </c>
      <c r="L8" s="38">
        <v>550</v>
      </c>
      <c r="M8" s="38">
        <v>550</v>
      </c>
      <c r="N8" s="38">
        <v>550</v>
      </c>
      <c r="O8" s="15">
        <f t="shared" si="0"/>
        <v>6600</v>
      </c>
    </row>
    <row r="9" spans="1:16" ht="16.2" thickBot="1" x14ac:dyDescent="0.35">
      <c r="A9" s="51" t="s">
        <v>31</v>
      </c>
      <c r="B9" s="24"/>
      <c r="C9" s="52">
        <v>0.5</v>
      </c>
      <c r="D9" s="52">
        <v>0.5</v>
      </c>
      <c r="E9" s="52">
        <v>0.5</v>
      </c>
      <c r="F9" s="52">
        <v>0.4</v>
      </c>
      <c r="G9" s="52">
        <v>0.4</v>
      </c>
      <c r="H9" s="52">
        <v>0.4</v>
      </c>
      <c r="I9" s="52">
        <v>0.4</v>
      </c>
      <c r="J9" s="52">
        <v>0.4</v>
      </c>
      <c r="K9" s="52">
        <v>0.4</v>
      </c>
      <c r="L9" s="52">
        <v>0.4</v>
      </c>
      <c r="M9" s="52">
        <v>0.5</v>
      </c>
      <c r="N9" s="52">
        <v>0.5</v>
      </c>
      <c r="O9" s="53">
        <f t="shared" si="0"/>
        <v>5.3</v>
      </c>
    </row>
    <row r="10" spans="1:16" ht="16.2" thickBot="1" x14ac:dyDescent="0.35">
      <c r="A10" s="41" t="s">
        <v>18</v>
      </c>
      <c r="B10" s="37"/>
      <c r="C10" s="37"/>
      <c r="D10" s="37"/>
      <c r="E10" s="37"/>
      <c r="F10" s="37"/>
      <c r="G10" s="37"/>
      <c r="H10" s="37"/>
      <c r="I10" s="37"/>
      <c r="J10" s="37"/>
      <c r="K10" s="37"/>
      <c r="L10" s="37"/>
      <c r="M10" s="37"/>
      <c r="N10" s="37"/>
      <c r="O10" s="45"/>
    </row>
    <row r="11" spans="1:16" ht="15.6" x14ac:dyDescent="0.3">
      <c r="A11" s="16" t="s">
        <v>19</v>
      </c>
      <c r="B11" s="25">
        <v>15600</v>
      </c>
      <c r="C11" s="18">
        <f>$B$11*C5/$B$5</f>
        <v>1324.9315068493152</v>
      </c>
      <c r="D11" s="18">
        <f t="shared" ref="D11:N11" si="1">$B$11*D5/$B$5</f>
        <v>1196.7123287671234</v>
      </c>
      <c r="E11" s="18">
        <f t="shared" si="1"/>
        <v>1324.9315068493152</v>
      </c>
      <c r="F11" s="18">
        <f t="shared" si="1"/>
        <v>1282.1917808219177</v>
      </c>
      <c r="G11" s="18">
        <f t="shared" si="1"/>
        <v>1324.9315068493152</v>
      </c>
      <c r="H11" s="18">
        <f t="shared" si="1"/>
        <v>1282.1917808219177</v>
      </c>
      <c r="I11" s="18">
        <f t="shared" si="1"/>
        <v>1324.9315068493152</v>
      </c>
      <c r="J11" s="18">
        <f t="shared" si="1"/>
        <v>1324.9315068493152</v>
      </c>
      <c r="K11" s="18">
        <f t="shared" si="1"/>
        <v>1282.1917808219177</v>
      </c>
      <c r="L11" s="18">
        <f t="shared" si="1"/>
        <v>1324.9315068493152</v>
      </c>
      <c r="M11" s="18">
        <f t="shared" si="1"/>
        <v>1282.1917808219177</v>
      </c>
      <c r="N11" s="18">
        <f t="shared" si="1"/>
        <v>1324.9315068493152</v>
      </c>
      <c r="O11" s="15">
        <f t="shared" si="0"/>
        <v>15600.000000000004</v>
      </c>
    </row>
    <row r="12" spans="1:16" ht="15.6" x14ac:dyDescent="0.3">
      <c r="A12" s="16" t="s">
        <v>28</v>
      </c>
      <c r="B12" s="26">
        <v>4.3999999999999997E-2</v>
      </c>
      <c r="C12" s="14">
        <f>$B$12*C6</f>
        <v>5280</v>
      </c>
      <c r="D12" s="14">
        <f t="shared" ref="D12:N12" si="2">$B$12*D6</f>
        <v>5280</v>
      </c>
      <c r="E12" s="14">
        <f t="shared" si="2"/>
        <v>4400</v>
      </c>
      <c r="F12" s="14">
        <f t="shared" si="2"/>
        <v>3520</v>
      </c>
      <c r="G12" s="14">
        <f t="shared" si="2"/>
        <v>2640</v>
      </c>
      <c r="H12" s="14">
        <f t="shared" si="2"/>
        <v>2200</v>
      </c>
      <c r="I12" s="14">
        <f t="shared" si="2"/>
        <v>1760</v>
      </c>
      <c r="J12" s="14">
        <f t="shared" si="2"/>
        <v>2200</v>
      </c>
      <c r="K12" s="14">
        <f t="shared" si="2"/>
        <v>3080</v>
      </c>
      <c r="L12" s="14">
        <f t="shared" si="2"/>
        <v>3959.9999999999995</v>
      </c>
      <c r="M12" s="14">
        <f t="shared" si="2"/>
        <v>4400</v>
      </c>
      <c r="N12" s="14">
        <f t="shared" si="2"/>
        <v>5280</v>
      </c>
      <c r="O12" s="15">
        <f t="shared" si="0"/>
        <v>44000</v>
      </c>
    </row>
    <row r="13" spans="1:16" ht="15.6" x14ac:dyDescent="0.3">
      <c r="A13" s="16" t="s">
        <v>20</v>
      </c>
      <c r="B13" s="27">
        <v>18</v>
      </c>
      <c r="C13" s="14">
        <f>$B$13*C7</f>
        <v>9000</v>
      </c>
      <c r="D13" s="14">
        <f t="shared" ref="D13:N13" si="3">$B$13*D7</f>
        <v>9900</v>
      </c>
      <c r="E13" s="14">
        <f t="shared" si="3"/>
        <v>8100</v>
      </c>
      <c r="F13" s="14">
        <f t="shared" si="3"/>
        <v>6300</v>
      </c>
      <c r="G13" s="14">
        <f t="shared" si="3"/>
        <v>4500</v>
      </c>
      <c r="H13" s="14">
        <f t="shared" si="3"/>
        <v>3600</v>
      </c>
      <c r="I13" s="14">
        <f t="shared" si="3"/>
        <v>2700</v>
      </c>
      <c r="J13" s="14">
        <f t="shared" si="3"/>
        <v>3600</v>
      </c>
      <c r="K13" s="14">
        <f t="shared" si="3"/>
        <v>5400</v>
      </c>
      <c r="L13" s="14">
        <f t="shared" si="3"/>
        <v>7200</v>
      </c>
      <c r="M13" s="14">
        <f t="shared" si="3"/>
        <v>8100</v>
      </c>
      <c r="N13" s="14">
        <f t="shared" si="3"/>
        <v>9000</v>
      </c>
      <c r="O13" s="15">
        <f t="shared" si="0"/>
        <v>77400</v>
      </c>
    </row>
    <row r="14" spans="1:16" ht="15.6" x14ac:dyDescent="0.3">
      <c r="A14" s="16" t="s">
        <v>21</v>
      </c>
      <c r="B14" s="27">
        <v>24</v>
      </c>
      <c r="C14" s="14">
        <f>$B$14*C7</f>
        <v>12000</v>
      </c>
      <c r="D14" s="14">
        <f t="shared" ref="D14:E14" si="4">$B$14*D7</f>
        <v>13200</v>
      </c>
      <c r="E14" s="14">
        <f t="shared" si="4"/>
        <v>10800</v>
      </c>
      <c r="F14" s="62" t="s">
        <v>17</v>
      </c>
      <c r="G14" s="62" t="s">
        <v>17</v>
      </c>
      <c r="H14" s="62" t="s">
        <v>17</v>
      </c>
      <c r="I14" s="62" t="s">
        <v>17</v>
      </c>
      <c r="J14" s="62" t="s">
        <v>17</v>
      </c>
      <c r="K14" s="62" t="s">
        <v>17</v>
      </c>
      <c r="L14" s="62" t="s">
        <v>17</v>
      </c>
      <c r="M14" s="14">
        <f t="shared" ref="M14:N14" si="5">$B$14*M7</f>
        <v>10800</v>
      </c>
      <c r="N14" s="14">
        <f t="shared" si="5"/>
        <v>12000</v>
      </c>
      <c r="O14" s="15">
        <f t="shared" si="0"/>
        <v>58800</v>
      </c>
    </row>
    <row r="15" spans="1:16" ht="16.2" thickBot="1" x14ac:dyDescent="0.35">
      <c r="A15" s="16" t="s">
        <v>41</v>
      </c>
      <c r="B15" s="29">
        <v>18</v>
      </c>
      <c r="C15" s="28">
        <f>$B$15*C8</f>
        <v>9900</v>
      </c>
      <c r="D15" s="28">
        <f t="shared" ref="D15:N15" si="6">$B$15*D8</f>
        <v>9900</v>
      </c>
      <c r="E15" s="28">
        <f t="shared" si="6"/>
        <v>9900</v>
      </c>
      <c r="F15" s="28">
        <f>$B$15*F8</f>
        <v>9900</v>
      </c>
      <c r="G15" s="28">
        <f t="shared" si="6"/>
        <v>9900</v>
      </c>
      <c r="H15" s="28">
        <f t="shared" si="6"/>
        <v>9900</v>
      </c>
      <c r="I15" s="28">
        <f t="shared" si="6"/>
        <v>9900</v>
      </c>
      <c r="J15" s="28">
        <f t="shared" si="6"/>
        <v>9900</v>
      </c>
      <c r="K15" s="28">
        <f t="shared" si="6"/>
        <v>9900</v>
      </c>
      <c r="L15" s="28">
        <f t="shared" si="6"/>
        <v>9900</v>
      </c>
      <c r="M15" s="28">
        <f t="shared" si="6"/>
        <v>9900</v>
      </c>
      <c r="N15" s="28">
        <f t="shared" si="6"/>
        <v>9900</v>
      </c>
      <c r="O15" s="15">
        <f t="shared" si="0"/>
        <v>118800</v>
      </c>
    </row>
    <row r="16" spans="1:16" ht="16.2" thickBot="1" x14ac:dyDescent="0.35">
      <c r="A16" s="57" t="s">
        <v>26</v>
      </c>
      <c r="B16" s="58"/>
      <c r="C16" s="59">
        <f>SUM(C11:C15)</f>
        <v>37504.931506849316</v>
      </c>
      <c r="D16" s="59">
        <f t="shared" ref="D16:N16" si="7">SUM(D11:D15)</f>
        <v>39476.712328767127</v>
      </c>
      <c r="E16" s="59">
        <f t="shared" si="7"/>
        <v>34524.931506849316</v>
      </c>
      <c r="F16" s="59">
        <f t="shared" si="7"/>
        <v>21002.191780821919</v>
      </c>
      <c r="G16" s="59">
        <f t="shared" si="7"/>
        <v>18364.931506849316</v>
      </c>
      <c r="H16" s="59">
        <f t="shared" si="7"/>
        <v>16982.191780821919</v>
      </c>
      <c r="I16" s="59">
        <f t="shared" si="7"/>
        <v>15684.931506849316</v>
      </c>
      <c r="J16" s="59">
        <f t="shared" si="7"/>
        <v>17024.931506849316</v>
      </c>
      <c r="K16" s="59">
        <f t="shared" si="7"/>
        <v>19662.191780821919</v>
      </c>
      <c r="L16" s="59">
        <f t="shared" si="7"/>
        <v>22384.931506849316</v>
      </c>
      <c r="M16" s="59">
        <f t="shared" si="7"/>
        <v>34482.191780821915</v>
      </c>
      <c r="N16" s="59">
        <f t="shared" si="7"/>
        <v>37504.931506849316</v>
      </c>
      <c r="O16" s="60">
        <f>SUM(O11:O15)</f>
        <v>314600</v>
      </c>
      <c r="P16" s="99"/>
    </row>
    <row r="17" spans="1:15" ht="15.6" x14ac:dyDescent="0.3">
      <c r="A17" s="16"/>
      <c r="B17" s="27"/>
      <c r="C17" s="55"/>
      <c r="D17" s="17"/>
      <c r="E17" s="17"/>
      <c r="F17" s="17"/>
      <c r="G17" s="17"/>
      <c r="H17" s="17"/>
      <c r="I17" s="17"/>
      <c r="J17" s="17"/>
      <c r="K17" s="17"/>
      <c r="L17" s="17"/>
      <c r="M17" s="17"/>
      <c r="N17" s="56"/>
      <c r="O17" s="15"/>
    </row>
    <row r="18" spans="1:15" ht="15.6" x14ac:dyDescent="0.3">
      <c r="A18" s="16" t="s">
        <v>29</v>
      </c>
      <c r="B18" s="26">
        <v>0.35299999999999998</v>
      </c>
      <c r="C18" s="14">
        <f>$B$18*C6</f>
        <v>42360</v>
      </c>
      <c r="D18" s="14">
        <f t="shared" ref="D18:N18" si="8">$B$18*D6</f>
        <v>42360</v>
      </c>
      <c r="E18" s="14">
        <f t="shared" si="8"/>
        <v>35300</v>
      </c>
      <c r="F18" s="14">
        <f t="shared" si="8"/>
        <v>28240</v>
      </c>
      <c r="G18" s="14">
        <f t="shared" si="8"/>
        <v>21180</v>
      </c>
      <c r="H18" s="14">
        <f t="shared" si="8"/>
        <v>17650</v>
      </c>
      <c r="I18" s="14">
        <f t="shared" si="8"/>
        <v>14120</v>
      </c>
      <c r="J18" s="14">
        <f t="shared" si="8"/>
        <v>17650</v>
      </c>
      <c r="K18" s="14">
        <f t="shared" si="8"/>
        <v>24710</v>
      </c>
      <c r="L18" s="14">
        <f t="shared" si="8"/>
        <v>31770</v>
      </c>
      <c r="M18" s="14">
        <f t="shared" si="8"/>
        <v>35300</v>
      </c>
      <c r="N18" s="14">
        <f t="shared" si="8"/>
        <v>42360</v>
      </c>
      <c r="O18" s="15">
        <f>SUM(C18:N18)</f>
        <v>353000</v>
      </c>
    </row>
    <row r="19" spans="1:15" ht="15.6" x14ac:dyDescent="0.3">
      <c r="A19" s="16" t="s">
        <v>23</v>
      </c>
      <c r="B19" s="27">
        <f>2129+810+870</f>
        <v>3809</v>
      </c>
      <c r="C19" s="14">
        <f>$B$19*C5/$B$5</f>
        <v>323.50410958904109</v>
      </c>
      <c r="D19" s="14">
        <f t="shared" ref="D19:N19" si="9">$B$19*D5/$B$5</f>
        <v>292.19726027397257</v>
      </c>
      <c r="E19" s="14">
        <f t="shared" si="9"/>
        <v>323.50410958904109</v>
      </c>
      <c r="F19" s="14">
        <f t="shared" si="9"/>
        <v>313.06849315068496</v>
      </c>
      <c r="G19" s="14">
        <f t="shared" si="9"/>
        <v>323.50410958904109</v>
      </c>
      <c r="H19" s="14">
        <f t="shared" si="9"/>
        <v>313.06849315068496</v>
      </c>
      <c r="I19" s="14">
        <f t="shared" si="9"/>
        <v>323.50410958904109</v>
      </c>
      <c r="J19" s="14">
        <f t="shared" si="9"/>
        <v>323.50410958904109</v>
      </c>
      <c r="K19" s="14">
        <f t="shared" si="9"/>
        <v>313.06849315068496</v>
      </c>
      <c r="L19" s="14">
        <f t="shared" si="9"/>
        <v>323.50410958904109</v>
      </c>
      <c r="M19" s="14">
        <f t="shared" si="9"/>
        <v>313.06849315068496</v>
      </c>
      <c r="N19" s="14">
        <f t="shared" si="9"/>
        <v>323.50410958904109</v>
      </c>
      <c r="O19" s="15">
        <f>SUM(C19:N19)</f>
        <v>3808.9999999999995</v>
      </c>
    </row>
    <row r="20" spans="1:15" ht="16.2" thickBot="1" x14ac:dyDescent="0.35">
      <c r="A20" s="16"/>
      <c r="B20" s="29"/>
      <c r="C20" s="19"/>
      <c r="D20" s="17"/>
      <c r="E20" s="17"/>
      <c r="F20" s="17"/>
      <c r="G20" s="17"/>
      <c r="H20" s="17"/>
      <c r="I20" s="17"/>
      <c r="J20" s="17"/>
      <c r="K20" s="17"/>
      <c r="L20" s="17"/>
      <c r="M20" s="17"/>
      <c r="N20" s="20"/>
      <c r="O20" s="15"/>
    </row>
    <row r="21" spans="1:15" ht="16.2" thickBot="1" x14ac:dyDescent="0.35">
      <c r="A21" s="5" t="s">
        <v>15</v>
      </c>
      <c r="B21" s="6"/>
      <c r="C21" s="6"/>
      <c r="D21" s="6"/>
      <c r="E21" s="6"/>
      <c r="F21" s="6"/>
      <c r="G21" s="6"/>
      <c r="H21" s="6"/>
      <c r="I21" s="6"/>
      <c r="J21" s="6"/>
      <c r="K21" s="6"/>
      <c r="L21" s="6"/>
      <c r="M21" s="6"/>
      <c r="N21" s="6"/>
      <c r="O21" s="7"/>
    </row>
    <row r="22" spans="1:15" ht="15.6" x14ac:dyDescent="0.3">
      <c r="A22" s="16" t="s">
        <v>22</v>
      </c>
      <c r="B22" s="43">
        <v>350</v>
      </c>
      <c r="C22" s="18">
        <f t="shared" ref="C22:N22" si="10">$B$22*C5/$B$5</f>
        <v>29.726027397260275</v>
      </c>
      <c r="D22" s="18">
        <f t="shared" si="10"/>
        <v>26.849315068493151</v>
      </c>
      <c r="E22" s="18">
        <f t="shared" si="10"/>
        <v>29.726027397260275</v>
      </c>
      <c r="F22" s="18">
        <f t="shared" si="10"/>
        <v>28.767123287671232</v>
      </c>
      <c r="G22" s="18">
        <f t="shared" si="10"/>
        <v>29.726027397260275</v>
      </c>
      <c r="H22" s="18">
        <f t="shared" si="10"/>
        <v>28.767123287671232</v>
      </c>
      <c r="I22" s="18">
        <f t="shared" si="10"/>
        <v>29.726027397260275</v>
      </c>
      <c r="J22" s="18">
        <f t="shared" si="10"/>
        <v>29.726027397260275</v>
      </c>
      <c r="K22" s="18">
        <f t="shared" si="10"/>
        <v>28.767123287671232</v>
      </c>
      <c r="L22" s="18">
        <f t="shared" si="10"/>
        <v>29.726027397260275</v>
      </c>
      <c r="M22" s="18">
        <f t="shared" si="10"/>
        <v>28.767123287671232</v>
      </c>
      <c r="N22" s="18">
        <f t="shared" si="10"/>
        <v>29.726027397260275</v>
      </c>
      <c r="O22" s="15">
        <f>SUM(C22:N22)</f>
        <v>350</v>
      </c>
    </row>
    <row r="23" spans="1:15" ht="15.6" x14ac:dyDescent="0.3">
      <c r="A23" s="16" t="s">
        <v>28</v>
      </c>
      <c r="B23" s="42"/>
      <c r="C23" s="42">
        <f>C9</f>
        <v>0.5</v>
      </c>
      <c r="D23" s="42">
        <f t="shared" ref="D23:N23" si="11">D9</f>
        <v>0.5</v>
      </c>
      <c r="E23" s="42">
        <f t="shared" si="11"/>
        <v>0.5</v>
      </c>
      <c r="F23" s="42">
        <f t="shared" si="11"/>
        <v>0.4</v>
      </c>
      <c r="G23" s="42">
        <f t="shared" si="11"/>
        <v>0.4</v>
      </c>
      <c r="H23" s="42">
        <f t="shared" si="11"/>
        <v>0.4</v>
      </c>
      <c r="I23" s="42">
        <f t="shared" si="11"/>
        <v>0.4</v>
      </c>
      <c r="J23" s="42">
        <f t="shared" si="11"/>
        <v>0.4</v>
      </c>
      <c r="K23" s="42">
        <f t="shared" si="11"/>
        <v>0.4</v>
      </c>
      <c r="L23" s="42">
        <f t="shared" si="11"/>
        <v>0.4</v>
      </c>
      <c r="M23" s="42">
        <f t="shared" si="11"/>
        <v>0.5</v>
      </c>
      <c r="N23" s="42">
        <f t="shared" si="11"/>
        <v>0.5</v>
      </c>
      <c r="O23" s="15">
        <f>SUM(C23:N23)</f>
        <v>5.3</v>
      </c>
    </row>
    <row r="24" spans="1:15" ht="15.6" x14ac:dyDescent="0.3">
      <c r="A24" s="8" t="s">
        <v>25</v>
      </c>
      <c r="B24" s="9"/>
      <c r="C24" s="9">
        <f>SUM(C22+C6*C9)</f>
        <v>60029.726027397257</v>
      </c>
      <c r="D24" s="9">
        <f t="shared" ref="D24:N24" si="12">SUM(D22+D6*D9)</f>
        <v>60026.849315068495</v>
      </c>
      <c r="E24" s="9">
        <f t="shared" si="12"/>
        <v>50029.726027397257</v>
      </c>
      <c r="F24" s="9">
        <f t="shared" si="12"/>
        <v>32028.767123287671</v>
      </c>
      <c r="G24" s="9">
        <f t="shared" si="12"/>
        <v>24029.726027397261</v>
      </c>
      <c r="H24" s="9">
        <f t="shared" si="12"/>
        <v>20028.767123287671</v>
      </c>
      <c r="I24" s="9">
        <f t="shared" si="12"/>
        <v>16029.726027397261</v>
      </c>
      <c r="J24" s="9">
        <f t="shared" si="12"/>
        <v>20029.726027397261</v>
      </c>
      <c r="K24" s="9">
        <f t="shared" si="12"/>
        <v>28028.767123287671</v>
      </c>
      <c r="L24" s="9">
        <f t="shared" si="12"/>
        <v>36029.726027397257</v>
      </c>
      <c r="M24" s="9">
        <f t="shared" si="12"/>
        <v>50028.767123287675</v>
      </c>
      <c r="N24" s="9">
        <f t="shared" si="12"/>
        <v>60029.726027397257</v>
      </c>
      <c r="O24" s="10">
        <f>SUM(C24:N24)</f>
        <v>456349.99999999994</v>
      </c>
    </row>
    <row r="25" spans="1:15" ht="15" thickBot="1" x14ac:dyDescent="0.35">
      <c r="A25" s="11"/>
      <c r="B25" s="13"/>
      <c r="C25" s="13"/>
      <c r="D25" s="13"/>
      <c r="E25" s="13"/>
      <c r="F25" s="13"/>
      <c r="G25" s="13"/>
      <c r="H25" s="13"/>
      <c r="I25" s="13"/>
      <c r="J25" s="13"/>
      <c r="K25" s="13"/>
      <c r="L25" s="13"/>
      <c r="M25" s="13"/>
      <c r="N25" s="13"/>
      <c r="O25" s="12"/>
    </row>
    <row r="26" spans="1:15" ht="18.600000000000001" thickBot="1" x14ac:dyDescent="0.4">
      <c r="A26" s="4" t="s">
        <v>16</v>
      </c>
      <c r="B26" s="1"/>
      <c r="C26" s="2">
        <f>C16+C24</f>
        <v>97534.657534246566</v>
      </c>
      <c r="D26" s="2">
        <f t="shared" ref="D26:N26" si="13">D16+D24</f>
        <v>99503.561643835623</v>
      </c>
      <c r="E26" s="2">
        <f t="shared" si="13"/>
        <v>84554.657534246566</v>
      </c>
      <c r="F26" s="2">
        <f t="shared" si="13"/>
        <v>53030.95890410959</v>
      </c>
      <c r="G26" s="2">
        <f t="shared" si="13"/>
        <v>42394.65753424658</v>
      </c>
      <c r="H26" s="2">
        <f t="shared" si="13"/>
        <v>37010.95890410959</v>
      </c>
      <c r="I26" s="2">
        <f t="shared" si="13"/>
        <v>31714.657534246577</v>
      </c>
      <c r="J26" s="2">
        <f t="shared" si="13"/>
        <v>37054.65753424658</v>
      </c>
      <c r="K26" s="2">
        <f t="shared" si="13"/>
        <v>47690.95890410959</v>
      </c>
      <c r="L26" s="2">
        <f t="shared" si="13"/>
        <v>58414.657534246573</v>
      </c>
      <c r="M26" s="2">
        <f t="shared" si="13"/>
        <v>84510.95890410959</v>
      </c>
      <c r="N26" s="2">
        <f t="shared" si="13"/>
        <v>97534.657534246566</v>
      </c>
      <c r="O26" s="3">
        <f>SUM(C26:N26)</f>
        <v>770949.99999999988</v>
      </c>
    </row>
    <row r="27" spans="1:15" x14ac:dyDescent="0.3">
      <c r="A27" t="s">
        <v>24</v>
      </c>
    </row>
    <row r="31" spans="1:15" ht="15.6" x14ac:dyDescent="0.3">
      <c r="O31" s="6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
  <sheetViews>
    <sheetView topLeftCell="A5" zoomScaleNormal="100" workbookViewId="0">
      <selection activeCell="C7" sqref="C7"/>
    </sheetView>
  </sheetViews>
  <sheetFormatPr defaultRowHeight="14.4" x14ac:dyDescent="0.3"/>
  <cols>
    <col min="1" max="1" width="35.6640625" bestFit="1" customWidth="1"/>
    <col min="15" max="15" width="20.5546875" bestFit="1" customWidth="1"/>
    <col min="16" max="20" width="8.88671875" customWidth="1"/>
  </cols>
  <sheetData>
    <row r="1" spans="1:20" ht="30" customHeight="1" thickBot="1" x14ac:dyDescent="0.35">
      <c r="A1" s="98" t="s">
        <v>52</v>
      </c>
    </row>
    <row r="2" spans="1:20" ht="30" customHeight="1" x14ac:dyDescent="0.3">
      <c r="A2" s="89" t="s">
        <v>47</v>
      </c>
      <c r="B2" s="90"/>
      <c r="C2" s="91" t="str">
        <f>'Hsp Eff'!C4</f>
        <v>Jan</v>
      </c>
      <c r="D2" s="91" t="str">
        <f>'Hsp Eff'!D4</f>
        <v>Feb</v>
      </c>
      <c r="E2" s="91" t="str">
        <f>'Hsp Eff'!E4</f>
        <v>Mar</v>
      </c>
      <c r="F2" s="91" t="str">
        <f>'Hsp Eff'!F4</f>
        <v>Apr</v>
      </c>
      <c r="G2" s="91" t="str">
        <f>'Hsp Eff'!G4</f>
        <v>Maj</v>
      </c>
      <c r="H2" s="91" t="str">
        <f>'Hsp Eff'!H4</f>
        <v>Jun</v>
      </c>
      <c r="I2" s="91" t="str">
        <f>'Hsp Eff'!I4</f>
        <v>Jul</v>
      </c>
      <c r="J2" s="91" t="str">
        <f>'Hsp Eff'!J4</f>
        <v>Aug</v>
      </c>
      <c r="K2" s="91" t="str">
        <f>'Hsp Eff'!K4</f>
        <v>Sep</v>
      </c>
      <c r="L2" s="91" t="str">
        <f>'Hsp Eff'!L4</f>
        <v>Okt</v>
      </c>
      <c r="M2" s="91" t="str">
        <f>'Hsp Eff'!M4</f>
        <v>Nov</v>
      </c>
      <c r="N2" s="91" t="str">
        <f>'Hsp Eff'!N4</f>
        <v>Dec</v>
      </c>
      <c r="O2" s="92" t="s">
        <v>44</v>
      </c>
      <c r="P2" s="63"/>
      <c r="Q2" s="63"/>
      <c r="R2" s="63"/>
      <c r="S2" s="63"/>
      <c r="T2" s="63"/>
    </row>
    <row r="3" spans="1:20" ht="25.2" customHeight="1" x14ac:dyDescent="0.3">
      <c r="A3" s="75" t="str">
        <f>'Hsp Eff'!A7</f>
        <v>Använd Effekt</v>
      </c>
      <c r="B3" s="76"/>
      <c r="C3" s="35">
        <v>500</v>
      </c>
      <c r="D3" s="35">
        <v>550</v>
      </c>
      <c r="E3" s="35">
        <v>450</v>
      </c>
      <c r="F3" s="35">
        <v>350</v>
      </c>
      <c r="G3" s="35">
        <v>250</v>
      </c>
      <c r="H3" s="35">
        <v>200</v>
      </c>
      <c r="I3" s="35">
        <v>150</v>
      </c>
      <c r="J3" s="35">
        <v>200</v>
      </c>
      <c r="K3" s="35">
        <v>300</v>
      </c>
      <c r="L3" s="35">
        <v>400</v>
      </c>
      <c r="M3" s="35">
        <v>450</v>
      </c>
      <c r="N3" s="35">
        <v>500</v>
      </c>
      <c r="O3" s="74">
        <f>MAX(C3:N3)</f>
        <v>550</v>
      </c>
      <c r="P3" s="64"/>
      <c r="Q3" s="64"/>
      <c r="R3" s="64"/>
      <c r="S3" s="64"/>
      <c r="T3" s="64"/>
    </row>
    <row r="4" spans="1:20" ht="25.2" customHeight="1" thickBot="1" x14ac:dyDescent="0.35">
      <c r="A4" s="77" t="str">
        <f>'Hsp Eff'!A8</f>
        <v>Abonnerad Effekt</v>
      </c>
      <c r="B4" s="78"/>
      <c r="C4" s="85">
        <f>$O$4</f>
        <v>550</v>
      </c>
      <c r="D4" s="85">
        <f t="shared" ref="D4:N4" si="0">$O$4</f>
        <v>550</v>
      </c>
      <c r="E4" s="85">
        <f t="shared" si="0"/>
        <v>550</v>
      </c>
      <c r="F4" s="85">
        <f t="shared" si="0"/>
        <v>550</v>
      </c>
      <c r="G4" s="85">
        <f t="shared" si="0"/>
        <v>550</v>
      </c>
      <c r="H4" s="85">
        <f t="shared" si="0"/>
        <v>550</v>
      </c>
      <c r="I4" s="85">
        <f t="shared" si="0"/>
        <v>550</v>
      </c>
      <c r="J4" s="85">
        <f t="shared" si="0"/>
        <v>550</v>
      </c>
      <c r="K4" s="85">
        <f t="shared" si="0"/>
        <v>550</v>
      </c>
      <c r="L4" s="85">
        <f t="shared" si="0"/>
        <v>550</v>
      </c>
      <c r="M4" s="85">
        <f t="shared" si="0"/>
        <v>550</v>
      </c>
      <c r="N4" s="85">
        <f t="shared" si="0"/>
        <v>550</v>
      </c>
      <c r="O4" s="68">
        <v>550</v>
      </c>
    </row>
    <row r="5" spans="1:20" ht="25.2" customHeight="1" thickBot="1" x14ac:dyDescent="0.35">
      <c r="A5" s="96"/>
      <c r="B5" s="97"/>
      <c r="C5" s="97"/>
      <c r="D5" s="97"/>
      <c r="E5" s="97"/>
      <c r="F5" s="97"/>
      <c r="G5" s="97"/>
      <c r="H5" s="97"/>
      <c r="I5" s="97"/>
      <c r="J5" s="97"/>
      <c r="K5" s="97"/>
      <c r="L5" s="97"/>
      <c r="M5" s="97"/>
      <c r="N5" s="97"/>
      <c r="O5" s="88"/>
    </row>
    <row r="6" spans="1:20" ht="25.2" customHeight="1" x14ac:dyDescent="0.3">
      <c r="A6" s="72" t="s">
        <v>45</v>
      </c>
      <c r="B6" s="34"/>
      <c r="C6" s="73" t="s">
        <v>0</v>
      </c>
      <c r="D6" s="73" t="s">
        <v>1</v>
      </c>
      <c r="E6" s="73" t="s">
        <v>2</v>
      </c>
      <c r="F6" s="73" t="s">
        <v>3</v>
      </c>
      <c r="G6" s="73" t="s">
        <v>4</v>
      </c>
      <c r="H6" s="73" t="s">
        <v>5</v>
      </c>
      <c r="I6" s="73" t="s">
        <v>6</v>
      </c>
      <c r="J6" s="73" t="s">
        <v>7</v>
      </c>
      <c r="K6" s="73" t="s">
        <v>8</v>
      </c>
      <c r="L6" s="73" t="s">
        <v>9</v>
      </c>
      <c r="M6" s="73" t="s">
        <v>10</v>
      </c>
      <c r="N6" s="73" t="s">
        <v>11</v>
      </c>
      <c r="O6" s="65" t="s">
        <v>13</v>
      </c>
    </row>
    <row r="7" spans="1:20" ht="25.2" customHeight="1" x14ac:dyDescent="0.3">
      <c r="A7" s="16" t="str">
        <f>'Hsp Eff'!A13</f>
        <v xml:space="preserve"> - Effekt grund/normal (kr/kW och månad)</v>
      </c>
      <c r="B7" s="15">
        <f>'Hsp Eff'!B13</f>
        <v>18</v>
      </c>
      <c r="C7" s="17">
        <f t="shared" ref="C7:N7" si="1">$B$7*C3</f>
        <v>9000</v>
      </c>
      <c r="D7" s="17">
        <f t="shared" si="1"/>
        <v>9900</v>
      </c>
      <c r="E7" s="17">
        <f t="shared" si="1"/>
        <v>8100</v>
      </c>
      <c r="F7" s="17">
        <f t="shared" si="1"/>
        <v>6300</v>
      </c>
      <c r="G7" s="17">
        <f t="shared" si="1"/>
        <v>4500</v>
      </c>
      <c r="H7" s="17">
        <f t="shared" si="1"/>
        <v>3600</v>
      </c>
      <c r="I7" s="17">
        <f t="shared" si="1"/>
        <v>2700</v>
      </c>
      <c r="J7" s="17">
        <f t="shared" si="1"/>
        <v>3600</v>
      </c>
      <c r="K7" s="17">
        <f t="shared" si="1"/>
        <v>5400</v>
      </c>
      <c r="L7" s="17">
        <f t="shared" si="1"/>
        <v>7200</v>
      </c>
      <c r="M7" s="17">
        <f t="shared" si="1"/>
        <v>8100</v>
      </c>
      <c r="N7" s="17">
        <f t="shared" si="1"/>
        <v>9000</v>
      </c>
      <c r="O7" s="80">
        <f>SUM(C7:N7)</f>
        <v>77400</v>
      </c>
    </row>
    <row r="8" spans="1:20" ht="25.2" customHeight="1" x14ac:dyDescent="0.3">
      <c r="A8" s="16" t="str">
        <f>'Hsp Eff'!A14</f>
        <v xml:space="preserve"> - Effekt Höglastperiod (kr/kW och mån)</v>
      </c>
      <c r="B8" s="15">
        <f>'Hsp Eff'!B14</f>
        <v>24</v>
      </c>
      <c r="C8" s="17">
        <f>$B$8*C3</f>
        <v>12000</v>
      </c>
      <c r="D8" s="17">
        <f>$B$8*D3</f>
        <v>13200</v>
      </c>
      <c r="E8" s="17">
        <f>$B$8*E3</f>
        <v>10800</v>
      </c>
      <c r="F8" s="17"/>
      <c r="G8" s="17"/>
      <c r="H8" s="17"/>
      <c r="I8" s="17"/>
      <c r="J8" s="17"/>
      <c r="K8" s="17"/>
      <c r="L8" s="17"/>
      <c r="M8" s="17">
        <f>$B$8*M3</f>
        <v>10800</v>
      </c>
      <c r="N8" s="17">
        <f>$B$8*N3</f>
        <v>12000</v>
      </c>
      <c r="O8" s="80">
        <f>SUM(C8:N8)</f>
        <v>58800</v>
      </c>
    </row>
    <row r="9" spans="1:20" ht="25.2" customHeight="1" x14ac:dyDescent="0.3">
      <c r="A9" s="16" t="str">
        <f>'Hsp Eff'!A15</f>
        <v xml:space="preserve"> - Abonnerad Effekt (kr/kW och mån)</v>
      </c>
      <c r="B9" s="15">
        <f>'Hsp Eff'!B15</f>
        <v>18</v>
      </c>
      <c r="C9" s="17">
        <f t="shared" ref="C9:N9" si="2">$B$9*C4</f>
        <v>9900</v>
      </c>
      <c r="D9" s="17">
        <f t="shared" si="2"/>
        <v>9900</v>
      </c>
      <c r="E9" s="17">
        <f t="shared" si="2"/>
        <v>9900</v>
      </c>
      <c r="F9" s="17">
        <f t="shared" si="2"/>
        <v>9900</v>
      </c>
      <c r="G9" s="17">
        <f t="shared" si="2"/>
        <v>9900</v>
      </c>
      <c r="H9" s="17">
        <f t="shared" si="2"/>
        <v>9900</v>
      </c>
      <c r="I9" s="17">
        <f t="shared" si="2"/>
        <v>9900</v>
      </c>
      <c r="J9" s="17">
        <f t="shared" si="2"/>
        <v>9900</v>
      </c>
      <c r="K9" s="17">
        <f t="shared" si="2"/>
        <v>9900</v>
      </c>
      <c r="L9" s="17">
        <f t="shared" si="2"/>
        <v>9900</v>
      </c>
      <c r="M9" s="17">
        <f t="shared" si="2"/>
        <v>9900</v>
      </c>
      <c r="N9" s="17">
        <f t="shared" si="2"/>
        <v>9900</v>
      </c>
      <c r="O9" s="80">
        <f>SUM(C9:N9)</f>
        <v>118800</v>
      </c>
    </row>
    <row r="10" spans="1:20" ht="25.2" customHeight="1" thickBot="1" x14ac:dyDescent="0.4">
      <c r="A10" s="31" t="str">
        <f>'Hsp Eff'!A16</f>
        <v>Summa Elnät (exkl. Elskatt &amp; mynd.avg.)</v>
      </c>
      <c r="B10" s="33"/>
      <c r="C10" s="32">
        <f>SUM(C7:C9)</f>
        <v>30900</v>
      </c>
      <c r="D10" s="32">
        <f t="shared" ref="D10:N10" si="3">SUM(D7:D9)</f>
        <v>33000</v>
      </c>
      <c r="E10" s="32">
        <f t="shared" si="3"/>
        <v>28800</v>
      </c>
      <c r="F10" s="32">
        <f t="shared" si="3"/>
        <v>16200</v>
      </c>
      <c r="G10" s="32">
        <f t="shared" si="3"/>
        <v>14400</v>
      </c>
      <c r="H10" s="32">
        <f t="shared" si="3"/>
        <v>13500</v>
      </c>
      <c r="I10" s="32">
        <f t="shared" si="3"/>
        <v>12600</v>
      </c>
      <c r="J10" s="32">
        <f t="shared" si="3"/>
        <v>13500</v>
      </c>
      <c r="K10" s="32">
        <f t="shared" si="3"/>
        <v>15300</v>
      </c>
      <c r="L10" s="32">
        <f t="shared" si="3"/>
        <v>17100</v>
      </c>
      <c r="M10" s="32">
        <f t="shared" si="3"/>
        <v>28800</v>
      </c>
      <c r="N10" s="32">
        <f t="shared" si="3"/>
        <v>30900</v>
      </c>
      <c r="O10" s="70">
        <f>SUM(C10:N10)</f>
        <v>255000</v>
      </c>
    </row>
    <row r="11" spans="1:20" ht="25.2" customHeight="1" thickBot="1" x14ac:dyDescent="0.35">
      <c r="A11" s="81"/>
      <c r="B11" s="82"/>
      <c r="C11" s="82"/>
      <c r="D11" s="82"/>
      <c r="E11" s="82"/>
      <c r="F11" s="82"/>
      <c r="G11" s="82"/>
      <c r="H11" s="82"/>
      <c r="I11" s="82"/>
      <c r="J11" s="82"/>
      <c r="K11" s="82"/>
      <c r="L11" s="82"/>
      <c r="M11" s="82"/>
      <c r="N11" s="82"/>
      <c r="O11" s="83"/>
    </row>
    <row r="12" spans="1:20" ht="25.2" customHeight="1" x14ac:dyDescent="0.3">
      <c r="A12" s="72" t="s">
        <v>46</v>
      </c>
      <c r="B12" s="30"/>
      <c r="C12" s="73" t="s">
        <v>0</v>
      </c>
      <c r="D12" s="73" t="s">
        <v>1</v>
      </c>
      <c r="E12" s="73" t="s">
        <v>2</v>
      </c>
      <c r="F12" s="73" t="s">
        <v>3</v>
      </c>
      <c r="G12" s="73" t="s">
        <v>4</v>
      </c>
      <c r="H12" s="73" t="s">
        <v>5</v>
      </c>
      <c r="I12" s="73" t="s">
        <v>6</v>
      </c>
      <c r="J12" s="73" t="s">
        <v>7</v>
      </c>
      <c r="K12" s="73" t="s">
        <v>8</v>
      </c>
      <c r="L12" s="73" t="s">
        <v>9</v>
      </c>
      <c r="M12" s="73" t="s">
        <v>10</v>
      </c>
      <c r="N12" s="73" t="s">
        <v>11</v>
      </c>
      <c r="O12" s="65" t="s">
        <v>43</v>
      </c>
    </row>
    <row r="13" spans="1:20" ht="25.2" customHeight="1" x14ac:dyDescent="0.3">
      <c r="A13" s="16" t="s">
        <v>30</v>
      </c>
      <c r="B13" s="79"/>
      <c r="C13" s="17">
        <f>C3</f>
        <v>500</v>
      </c>
      <c r="D13" s="17">
        <f t="shared" ref="D13:E13" si="4">D3</f>
        <v>550</v>
      </c>
      <c r="E13" s="17">
        <f t="shared" si="4"/>
        <v>450</v>
      </c>
      <c r="F13" s="17"/>
      <c r="G13" s="17"/>
      <c r="H13" s="17"/>
      <c r="I13" s="17"/>
      <c r="J13" s="17"/>
      <c r="K13" s="17"/>
      <c r="L13" s="17"/>
      <c r="M13" s="17">
        <f>M3</f>
        <v>450</v>
      </c>
      <c r="N13" s="17">
        <f>N3</f>
        <v>500</v>
      </c>
      <c r="O13" s="80">
        <f>(LARGE(C13:N13, 1)+LARGE(C13:N13, 2))/2</f>
        <v>525</v>
      </c>
    </row>
    <row r="14" spans="1:20" ht="25.2" customHeight="1" x14ac:dyDescent="0.3">
      <c r="A14" s="16" t="s">
        <v>49</v>
      </c>
      <c r="B14" s="79">
        <v>306</v>
      </c>
      <c r="C14" s="93">
        <f>$O$13*$B$14/12</f>
        <v>13387.5</v>
      </c>
      <c r="D14" s="94">
        <f t="shared" ref="D14:N14" si="5">$O$13*$B$14/12</f>
        <v>13387.5</v>
      </c>
      <c r="E14" s="94">
        <f t="shared" si="5"/>
        <v>13387.5</v>
      </c>
      <c r="F14" s="94">
        <f t="shared" si="5"/>
        <v>13387.5</v>
      </c>
      <c r="G14" s="94">
        <f t="shared" si="5"/>
        <v>13387.5</v>
      </c>
      <c r="H14" s="94">
        <f t="shared" si="5"/>
        <v>13387.5</v>
      </c>
      <c r="I14" s="94">
        <f t="shared" si="5"/>
        <v>13387.5</v>
      </c>
      <c r="J14" s="94">
        <f t="shared" si="5"/>
        <v>13387.5</v>
      </c>
      <c r="K14" s="94">
        <f t="shared" si="5"/>
        <v>13387.5</v>
      </c>
      <c r="L14" s="94">
        <f t="shared" si="5"/>
        <v>13387.5</v>
      </c>
      <c r="M14" s="94">
        <f t="shared" si="5"/>
        <v>13387.5</v>
      </c>
      <c r="N14" s="95">
        <f t="shared" si="5"/>
        <v>13387.5</v>
      </c>
      <c r="O14" s="80">
        <f>SUM(C14:N14)</f>
        <v>160650</v>
      </c>
    </row>
    <row r="15" spans="1:20" ht="25.2" customHeight="1" x14ac:dyDescent="0.3">
      <c r="A15" s="75" t="s">
        <v>40</v>
      </c>
      <c r="B15" s="76"/>
      <c r="C15" s="86">
        <f>$O$15</f>
        <v>550</v>
      </c>
      <c r="D15" s="87">
        <f t="shared" ref="D15:N15" si="6">$O$15</f>
        <v>550</v>
      </c>
      <c r="E15" s="87">
        <f t="shared" si="6"/>
        <v>550</v>
      </c>
      <c r="F15" s="87">
        <f t="shared" si="6"/>
        <v>550</v>
      </c>
      <c r="G15" s="87">
        <f t="shared" si="6"/>
        <v>550</v>
      </c>
      <c r="H15" s="87">
        <f t="shared" si="6"/>
        <v>550</v>
      </c>
      <c r="I15" s="87">
        <f t="shared" si="6"/>
        <v>550</v>
      </c>
      <c r="J15" s="87">
        <f t="shared" si="6"/>
        <v>550</v>
      </c>
      <c r="K15" s="87">
        <f t="shared" si="6"/>
        <v>550</v>
      </c>
      <c r="L15" s="87">
        <f t="shared" si="6"/>
        <v>550</v>
      </c>
      <c r="M15" s="87">
        <f t="shared" si="6"/>
        <v>550</v>
      </c>
      <c r="N15" s="87">
        <f t="shared" si="6"/>
        <v>550</v>
      </c>
      <c r="O15" s="67">
        <v>550</v>
      </c>
    </row>
    <row r="16" spans="1:20" ht="25.2" customHeight="1" x14ac:dyDescent="0.3">
      <c r="A16" s="16" t="s">
        <v>48</v>
      </c>
      <c r="B16" s="79">
        <v>216</v>
      </c>
      <c r="C16" s="17">
        <f>$B$16*C4/12</f>
        <v>9900</v>
      </c>
      <c r="D16" s="17">
        <f t="shared" ref="D16:N16" si="7">$B$16*D4/12</f>
        <v>9900</v>
      </c>
      <c r="E16" s="17">
        <f t="shared" si="7"/>
        <v>9900</v>
      </c>
      <c r="F16" s="17">
        <f t="shared" si="7"/>
        <v>9900</v>
      </c>
      <c r="G16" s="17">
        <f t="shared" si="7"/>
        <v>9900</v>
      </c>
      <c r="H16" s="17">
        <f t="shared" si="7"/>
        <v>9900</v>
      </c>
      <c r="I16" s="17">
        <f t="shared" si="7"/>
        <v>9900</v>
      </c>
      <c r="J16" s="17">
        <f t="shared" si="7"/>
        <v>9900</v>
      </c>
      <c r="K16" s="17">
        <f t="shared" si="7"/>
        <v>9900</v>
      </c>
      <c r="L16" s="17">
        <f t="shared" si="7"/>
        <v>9900</v>
      </c>
      <c r="M16" s="17">
        <f t="shared" si="7"/>
        <v>9900</v>
      </c>
      <c r="N16" s="17">
        <f t="shared" si="7"/>
        <v>9900</v>
      </c>
      <c r="O16" s="80">
        <f>SUM(C16:N16)</f>
        <v>118800</v>
      </c>
    </row>
    <row r="17" spans="1:15" ht="25.2" customHeight="1" thickBot="1" x14ac:dyDescent="0.4">
      <c r="A17" s="31" t="s">
        <v>50</v>
      </c>
      <c r="B17" s="66"/>
      <c r="C17" s="32">
        <f t="shared" ref="C17:O17" si="8">SUM(C14:C16)</f>
        <v>23837.5</v>
      </c>
      <c r="D17" s="32">
        <f t="shared" si="8"/>
        <v>23837.5</v>
      </c>
      <c r="E17" s="32">
        <f t="shared" si="8"/>
        <v>23837.5</v>
      </c>
      <c r="F17" s="32">
        <f t="shared" si="8"/>
        <v>23837.5</v>
      </c>
      <c r="G17" s="32">
        <f t="shared" si="8"/>
        <v>23837.5</v>
      </c>
      <c r="H17" s="32">
        <f t="shared" si="8"/>
        <v>23837.5</v>
      </c>
      <c r="I17" s="32">
        <f t="shared" si="8"/>
        <v>23837.5</v>
      </c>
      <c r="J17" s="32">
        <f t="shared" si="8"/>
        <v>23837.5</v>
      </c>
      <c r="K17" s="32">
        <f t="shared" si="8"/>
        <v>23837.5</v>
      </c>
      <c r="L17" s="32">
        <f t="shared" si="8"/>
        <v>23837.5</v>
      </c>
      <c r="M17" s="32">
        <f t="shared" si="8"/>
        <v>23837.5</v>
      </c>
      <c r="N17" s="32">
        <f t="shared" si="8"/>
        <v>23837.5</v>
      </c>
      <c r="O17" s="70">
        <f t="shared" si="8"/>
        <v>280000</v>
      </c>
    </row>
    <row r="18" spans="1:15" ht="15" customHeight="1" x14ac:dyDescent="0.3">
      <c r="A18" s="81"/>
      <c r="B18" s="82"/>
      <c r="C18" s="82"/>
      <c r="D18" s="82"/>
      <c r="E18" s="82"/>
      <c r="F18" s="82"/>
      <c r="G18" s="82"/>
      <c r="H18" s="82"/>
      <c r="I18" s="82"/>
      <c r="J18" s="82"/>
      <c r="K18" s="82"/>
      <c r="L18" s="82"/>
      <c r="M18" s="82"/>
      <c r="N18" s="82"/>
      <c r="O18" s="83"/>
    </row>
    <row r="19" spans="1:15" ht="15" customHeight="1" thickBot="1" x14ac:dyDescent="0.4">
      <c r="A19" s="84" t="s">
        <v>51</v>
      </c>
      <c r="B19" s="69"/>
      <c r="C19" s="69"/>
      <c r="D19" s="69"/>
      <c r="E19" s="69"/>
      <c r="F19" s="69"/>
      <c r="G19" s="69"/>
      <c r="H19" s="69"/>
      <c r="I19" s="69"/>
      <c r="J19" s="69"/>
      <c r="K19" s="69"/>
      <c r="L19" s="69"/>
      <c r="M19" s="69"/>
      <c r="N19" s="69"/>
      <c r="O19" s="71">
        <f>O10-O17</f>
        <v>-25000</v>
      </c>
    </row>
  </sheetData>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Instruktioner räknesnurra</vt:lpstr>
      <vt:lpstr>Hsp Eff</vt:lpstr>
      <vt:lpstr>Jämf mån konta års max</vt:lpstr>
    </vt:vector>
  </TitlesOfParts>
  <Company>Karlskoga Energi &amp; Miljö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Pär Nilsson</dc:creator>
  <cp:lastModifiedBy>Pär Nilsson</cp:lastModifiedBy>
  <dcterms:created xsi:type="dcterms:W3CDTF">2019-01-25T14:28:39Z</dcterms:created>
  <dcterms:modified xsi:type="dcterms:W3CDTF">2020-01-14T15:27:10Z</dcterms:modified>
</cp:coreProperties>
</file>